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7965" activeTab="0"/>
  </bookViews>
  <sheets>
    <sheet name="Ailette" sheetId="1" r:id="rId1"/>
    <sheet name="Données air" sheetId="2" r:id="rId2"/>
    <sheet name="Etude paramètrique" sheetId="3" r:id="rId3"/>
  </sheets>
  <definedNames/>
  <calcPr fullCalcOnLoad="1"/>
</workbook>
</file>

<file path=xl/sharedStrings.xml><?xml version="1.0" encoding="utf-8"?>
<sst xmlns="http://schemas.openxmlformats.org/spreadsheetml/2006/main" count="128" uniqueCount="98">
  <si>
    <t>Calcul de l'énergie dissipée par une ailette</t>
  </si>
  <si>
    <t>Ailette circulaire</t>
  </si>
  <si>
    <t>Géométrie</t>
  </si>
  <si>
    <t>ria</t>
  </si>
  <si>
    <t>rea</t>
  </si>
  <si>
    <t>ea</t>
  </si>
  <si>
    <t>m</t>
  </si>
  <si>
    <t>Rayon intérieur</t>
  </si>
  <si>
    <t>Rayon extérieur</t>
  </si>
  <si>
    <t>Epaisseur de l'ailette</t>
  </si>
  <si>
    <t>Matériau : aluminium</t>
  </si>
  <si>
    <t>Capacité thermique massique huile</t>
  </si>
  <si>
    <t>J/kg/K</t>
  </si>
  <si>
    <t>Masse volumique huile</t>
  </si>
  <si>
    <t>kg/m3</t>
  </si>
  <si>
    <t>Quantité huile dans réservoir</t>
  </si>
  <si>
    <t>L</t>
  </si>
  <si>
    <t>Masse huile dans réservoir</t>
  </si>
  <si>
    <t>kg</t>
  </si>
  <si>
    <t>W</t>
  </si>
  <si>
    <t xml:space="preserve">Hypothèses </t>
  </si>
  <si>
    <t>°C</t>
  </si>
  <si>
    <t>T de l'huile</t>
  </si>
  <si>
    <t>T de l'air</t>
  </si>
  <si>
    <t>Masse volumique</t>
  </si>
  <si>
    <t>Lambda air</t>
  </si>
  <si>
    <t>W/m/K</t>
  </si>
  <si>
    <t>kg/m/s</t>
  </si>
  <si>
    <t>Huile</t>
  </si>
  <si>
    <t>Air</t>
  </si>
  <si>
    <t>Coef de dilatation</t>
  </si>
  <si>
    <t>1/K</t>
  </si>
  <si>
    <t>Nombre de Prantl</t>
  </si>
  <si>
    <t>Longueur caractéristique thermique</t>
  </si>
  <si>
    <t>g</t>
  </si>
  <si>
    <t>Calcul du coefficient d'échange thermique h</t>
  </si>
  <si>
    <t xml:space="preserve">T moyen </t>
  </si>
  <si>
    <t>Pr</t>
  </si>
  <si>
    <t>Viscosité dynamique</t>
  </si>
  <si>
    <t>m2/s</t>
  </si>
  <si>
    <t>Re (80°C)</t>
  </si>
  <si>
    <t>Vitesse moto</t>
  </si>
  <si>
    <t>km/h</t>
  </si>
  <si>
    <t>m/s</t>
  </si>
  <si>
    <t>h</t>
  </si>
  <si>
    <t>Aluminium</t>
  </si>
  <si>
    <t>Lambda</t>
  </si>
  <si>
    <t>Dépendent de la T :</t>
  </si>
  <si>
    <t>Calculs intermédiaires et hypothèses</t>
  </si>
  <si>
    <t>Calcul de la puissance dissipée</t>
  </si>
  <si>
    <t>Flux nul à l'extrémité si (h.e/lambda)^(0,5)&lt;&lt;1</t>
  </si>
  <si>
    <t>ici</t>
  </si>
  <si>
    <t>.=&gt; hypothèse validée</t>
  </si>
  <si>
    <t>Solution générale :</t>
  </si>
  <si>
    <t>omega</t>
  </si>
  <si>
    <t>W/m2/K</t>
  </si>
  <si>
    <t>Nu = 0,628*Re^0,5*Pr^0,33</t>
  </si>
  <si>
    <t>Flux total dissipé par l'ailette :</t>
  </si>
  <si>
    <t>Calculs intermédaires pour détermination flux</t>
  </si>
  <si>
    <t>omega.re</t>
  </si>
  <si>
    <t>omega.r0</t>
  </si>
  <si>
    <t>I0(omega.r0)</t>
  </si>
  <si>
    <t>I1(omega.r0)</t>
  </si>
  <si>
    <t>I1(omega.re)</t>
  </si>
  <si>
    <t>K0(omega.r0)</t>
  </si>
  <si>
    <t>K1 (omega.r0)</t>
  </si>
  <si>
    <t>K1(omega.re)</t>
  </si>
  <si>
    <t>r0=ria</t>
  </si>
  <si>
    <t>re=rea</t>
  </si>
  <si>
    <t>coefficient de droite</t>
  </si>
  <si>
    <t>Puissance dissipée</t>
  </si>
  <si>
    <t>Résultats</t>
  </si>
  <si>
    <t>Masse</t>
  </si>
  <si>
    <t>Variation T huile</t>
  </si>
  <si>
    <t>Calcul de la variation température huile</t>
  </si>
  <si>
    <t>1er principe de la thermo : C.(Tf-Ti)=-flux (manque variation de volume)</t>
  </si>
  <si>
    <t>C</t>
  </si>
  <si>
    <t>J/K</t>
  </si>
  <si>
    <t>Tf-Ti</t>
  </si>
  <si>
    <t>K/s</t>
  </si>
  <si>
    <t>échelle de temps</t>
  </si>
  <si>
    <t>s</t>
  </si>
  <si>
    <t>(Tf-Ti)'</t>
  </si>
  <si>
    <t>calcul</t>
  </si>
  <si>
    <t>entrée</t>
  </si>
  <si>
    <t>tabulée</t>
  </si>
  <si>
    <t>Etude paramétrique</t>
  </si>
  <si>
    <t>Etude rayon extérieur</t>
  </si>
  <si>
    <t>ria fixe</t>
  </si>
  <si>
    <t>ea fixe</t>
  </si>
  <si>
    <t>variation T (°C)</t>
  </si>
  <si>
    <t>m (g)</t>
  </si>
  <si>
    <t>rie (m)</t>
  </si>
  <si>
    <t>Etude rayon intérieur</t>
  </si>
  <si>
    <t>rea fixe</t>
  </si>
  <si>
    <t>rea (m)</t>
  </si>
  <si>
    <t>Etude épaisseur</t>
  </si>
  <si>
    <t>ea (m)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</si>
</sst>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E+00"/>
    <numFmt numFmtId="166" formatCode="0.000000"/>
    <numFmt numFmtId="167" formatCode="0.00000"/>
    <numFmt numFmtId="168" formatCode="0.0000"/>
    <numFmt numFmtId="169" formatCode="0.0"/>
    <numFmt numFmtId="170" formatCode="0.000E+00"/>
    <numFmt numFmtId="171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44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4" tint="0.59999001026153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Border="1" applyAlignment="1">
      <alignment/>
    </xf>
    <xf numFmtId="11" fontId="0" fillId="33" borderId="0" xfId="0" applyNumberFormat="1" applyFill="1" applyBorder="1" applyAlignment="1">
      <alignment/>
    </xf>
    <xf numFmtId="11" fontId="0" fillId="34" borderId="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2" fontId="0" fillId="13" borderId="0" xfId="0" applyNumberFormat="1" applyFill="1" applyBorder="1" applyAlignment="1">
      <alignment/>
    </xf>
    <xf numFmtId="169" fontId="0" fillId="33" borderId="0" xfId="0" applyNumberFormat="1" applyFill="1" applyBorder="1" applyAlignment="1">
      <alignment/>
    </xf>
    <xf numFmtId="0" fontId="0" fillId="0" borderId="16" xfId="0" applyFill="1" applyBorder="1" applyAlignment="1">
      <alignment/>
    </xf>
    <xf numFmtId="11" fontId="0" fillId="33" borderId="1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41" fillId="0" borderId="17" xfId="0" applyFont="1" applyFill="1" applyBorder="1" applyAlignment="1">
      <alignment horizontal="left"/>
    </xf>
    <xf numFmtId="1" fontId="0" fillId="33" borderId="0" xfId="0" applyNumberFormat="1" applyFill="1" applyBorder="1" applyAlignment="1">
      <alignment/>
    </xf>
    <xf numFmtId="0" fontId="4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13" borderId="11" xfId="0" applyFill="1" applyBorder="1" applyAlignment="1">
      <alignment/>
    </xf>
    <xf numFmtId="0" fontId="0" fillId="0" borderId="11" xfId="0" applyBorder="1" applyAlignment="1">
      <alignment/>
    </xf>
    <xf numFmtId="0" fontId="0" fillId="13" borderId="0" xfId="0" applyFill="1" applyAlignment="1">
      <alignment/>
    </xf>
    <xf numFmtId="0" fontId="42" fillId="34" borderId="0" xfId="0" applyFont="1" applyFill="1" applyAlignment="1">
      <alignment/>
    </xf>
    <xf numFmtId="0" fontId="0" fillId="0" borderId="17" xfId="0" applyBorder="1" applyAlignment="1">
      <alignment/>
    </xf>
    <xf numFmtId="0" fontId="41" fillId="2" borderId="17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6" xfId="0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 intérieur = 0,05 m ; Epaisseur = 0,003 m</a:t>
            </a:r>
          </a:p>
        </c:rich>
      </c:tx>
      <c:layout>
        <c:manualLayout>
          <c:xMode val="factor"/>
          <c:yMode val="factor"/>
          <c:x val="-0.005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095"/>
          <c:w val="0.82375"/>
          <c:h val="0.7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'Etude paramètrique'!$B$26</c:f>
              <c:strCache>
                <c:ptCount val="1"/>
                <c:pt idx="0">
                  <c:v>variation T (°C)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'Etude paramètrique'!$A$27:$A$41</c:f>
              <c:numCache/>
            </c:numRef>
          </c:xVal>
          <c:yVal>
            <c:numRef>
              <c:f>'Etude paramètrique'!$B$27:$B$41</c:f>
              <c:numCache/>
            </c:numRef>
          </c:yVal>
          <c:smooth val="0"/>
        </c:ser>
        <c:axId val="11970111"/>
        <c:axId val="40622136"/>
      </c:scatterChart>
      <c:scatterChart>
        <c:scatterStyle val="smoothMarker"/>
        <c:varyColors val="0"/>
        <c:ser>
          <c:idx val="1"/>
          <c:order val="1"/>
          <c:tx>
            <c:strRef>
              <c:f>'Etude paramètrique'!$C$26</c:f>
              <c:strCache>
                <c:ptCount val="1"/>
                <c:pt idx="0">
                  <c:v>m (g)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'Etude paramètrique'!$A$27:$A$41</c:f>
              <c:numCache/>
            </c:numRef>
          </c:xVal>
          <c:yVal>
            <c:numRef>
              <c:f>'Etude paramètrique'!$C$27:$C$41</c:f>
              <c:numCache/>
            </c:numRef>
          </c:yVal>
          <c:smooth val="1"/>
        </c:ser>
        <c:axId val="30054905"/>
        <c:axId val="2058690"/>
      </c:scatterChart>
      <c:valAx>
        <c:axId val="11970111"/>
        <c:scaling>
          <c:orientation val="minMax"/>
          <c:max val="0.2100000000000000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Rayon extérieur ailette (m)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22136"/>
        <c:crosses val="autoZero"/>
        <c:crossBetween val="midCat"/>
        <c:dispUnits/>
      </c:valAx>
      <c:valAx>
        <c:axId val="40622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Variation température huile (°C)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0111"/>
        <c:crosses val="autoZero"/>
        <c:crossBetween val="midCat"/>
        <c:dispUnits/>
      </c:valAx>
      <c:valAx>
        <c:axId val="30054905"/>
        <c:scaling>
          <c:orientation val="minMax"/>
        </c:scaling>
        <c:axPos val="b"/>
        <c:delete val="1"/>
        <c:majorTickMark val="out"/>
        <c:minorTickMark val="none"/>
        <c:tickLblPos val="none"/>
        <c:crossAx val="2058690"/>
        <c:crosses val="max"/>
        <c:crossBetween val="midCat"/>
        <c:dispUnits/>
      </c:valAx>
      <c:valAx>
        <c:axId val="205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Masse aillette (g)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5490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5"/>
          <c:y val="0.9085"/>
          <c:w val="0.56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 extérieur = 0,15 m ; Epaisseur = 0,003 m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09625"/>
          <c:w val="0.82375"/>
          <c:h val="0.7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'Etude paramètrique'!$B$26</c:f>
              <c:strCache>
                <c:ptCount val="1"/>
                <c:pt idx="0">
                  <c:v>variation T (°C)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'Etude paramètrique'!$G$27:$G$40</c:f>
              <c:numCache/>
            </c:numRef>
          </c:xVal>
          <c:yVal>
            <c:numRef>
              <c:f>'Etude paramètrique'!$H$27:$H$40</c:f>
              <c:numCache/>
            </c:numRef>
          </c:yVal>
          <c:smooth val="0"/>
        </c:ser>
        <c:axId val="18528211"/>
        <c:axId val="32536172"/>
      </c:scatterChart>
      <c:scatterChart>
        <c:scatterStyle val="smoothMarker"/>
        <c:varyColors val="0"/>
        <c:ser>
          <c:idx val="1"/>
          <c:order val="1"/>
          <c:tx>
            <c:strRef>
              <c:f>'Etude paramètrique'!$I$26</c:f>
              <c:strCache>
                <c:ptCount val="1"/>
                <c:pt idx="0">
                  <c:v>m (g)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'Etude paramètrique'!$G$27:$G$40</c:f>
              <c:numCache/>
            </c:numRef>
          </c:xVal>
          <c:yVal>
            <c:numRef>
              <c:f>'Etude paramètrique'!$I$27:$I$40</c:f>
              <c:numCache/>
            </c:numRef>
          </c:yVal>
          <c:smooth val="1"/>
        </c:ser>
        <c:axId val="24390093"/>
        <c:axId val="18184246"/>
      </c:scatterChart>
      <c:valAx>
        <c:axId val="185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Rayon intérieur ailette (m)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6172"/>
        <c:crosses val="autoZero"/>
        <c:crossBetween val="midCat"/>
        <c:dispUnits/>
      </c:valAx>
      <c:valAx>
        <c:axId val="3253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Variation température huile (°C)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8211"/>
        <c:crosses val="autoZero"/>
        <c:crossBetween val="midCat"/>
        <c:dispUnits/>
      </c:valAx>
      <c:valAx>
        <c:axId val="24390093"/>
        <c:scaling>
          <c:orientation val="minMax"/>
        </c:scaling>
        <c:axPos val="b"/>
        <c:delete val="1"/>
        <c:majorTickMark val="out"/>
        <c:minorTickMark val="none"/>
        <c:tickLblPos val="none"/>
        <c:crossAx val="18184246"/>
        <c:crosses val="max"/>
        <c:crossBetween val="midCat"/>
        <c:dispUnits/>
      </c:valAx>
      <c:valAx>
        <c:axId val="1818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Masse aillette (g)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009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5"/>
          <c:y val="0.90725"/>
          <c:w val="0.562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 intérieur = 0,07 m ; R extérieur = 0,15 m</a:t>
            </a:r>
          </a:p>
        </c:rich>
      </c:tx>
      <c:layout>
        <c:manualLayout>
          <c:xMode val="factor"/>
          <c:yMode val="factor"/>
          <c:x val="-0.005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09625"/>
          <c:w val="0.8215"/>
          <c:h val="0.7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'Etude paramètrique'!$N$26</c:f>
              <c:strCache>
                <c:ptCount val="1"/>
                <c:pt idx="0">
                  <c:v>variation T (°C)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'Etude paramètrique'!$M$27:$M$39</c:f>
              <c:numCache/>
            </c:numRef>
          </c:xVal>
          <c:yVal>
            <c:numRef>
              <c:f>'Etude paramètrique'!$N$27:$N$39</c:f>
              <c:numCache/>
            </c:numRef>
          </c:yVal>
          <c:smooth val="0"/>
        </c:ser>
        <c:axId val="29440487"/>
        <c:axId val="63637792"/>
      </c:scatterChart>
      <c:scatterChart>
        <c:scatterStyle val="smoothMarker"/>
        <c:varyColors val="0"/>
        <c:ser>
          <c:idx val="1"/>
          <c:order val="1"/>
          <c:tx>
            <c:strRef>
              <c:f>'Etude paramètrique'!$O$26</c:f>
              <c:strCache>
                <c:ptCount val="1"/>
                <c:pt idx="0">
                  <c:v>m (g)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'Etude paramètrique'!$M$27:$M$39</c:f>
              <c:numCache/>
            </c:numRef>
          </c:xVal>
          <c:yVal>
            <c:numRef>
              <c:f>'Etude paramètrique'!$O$27:$O$39</c:f>
              <c:numCache/>
            </c:numRef>
          </c:yVal>
          <c:smooth val="1"/>
        </c:ser>
        <c:axId val="35869217"/>
        <c:axId val="54387498"/>
      </c:scatterChart>
      <c:valAx>
        <c:axId val="29440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Epaisseur ailette (m)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7792"/>
        <c:crosses val="autoZero"/>
        <c:crossBetween val="midCat"/>
        <c:dispUnits/>
      </c:valAx>
      <c:valAx>
        <c:axId val="6363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Variation température huile (°C)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487"/>
        <c:crosses val="autoZero"/>
        <c:crossBetween val="midCat"/>
        <c:dispUnits/>
      </c:valAx>
      <c:valAx>
        <c:axId val="35869217"/>
        <c:scaling>
          <c:orientation val="minMax"/>
        </c:scaling>
        <c:axPos val="b"/>
        <c:delete val="1"/>
        <c:majorTickMark val="out"/>
        <c:minorTickMark val="none"/>
        <c:tickLblPos val="none"/>
        <c:crossAx val="54387498"/>
        <c:crosses val="max"/>
        <c:crossBetween val="midCat"/>
        <c:dispUnits/>
      </c:valAx>
      <c:valAx>
        <c:axId val="54387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Masse aillette (g)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21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0725"/>
          <c:w val="0.568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18</xdr:row>
      <xdr:rowOff>0</xdr:rowOff>
    </xdr:from>
    <xdr:to>
      <xdr:col>9</xdr:col>
      <xdr:colOff>400050</xdr:colOff>
      <xdr:row>21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581400"/>
          <a:ext cx="36385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228600</xdr:colOff>
      <xdr:row>25</xdr:row>
      <xdr:rowOff>28575</xdr:rowOff>
    </xdr:from>
    <xdr:to>
      <xdr:col>9</xdr:col>
      <xdr:colOff>561975</xdr:colOff>
      <xdr:row>28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4943475"/>
          <a:ext cx="39814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10</xdr:col>
      <xdr:colOff>285750</xdr:colOff>
      <xdr:row>24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886700" cy="469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28575</xdr:rowOff>
    </xdr:from>
    <xdr:to>
      <xdr:col>4</xdr:col>
      <xdr:colOff>609600</xdr:colOff>
      <xdr:row>20</xdr:row>
      <xdr:rowOff>85725</xdr:rowOff>
    </xdr:to>
    <xdr:graphicFrame>
      <xdr:nvGraphicFramePr>
        <xdr:cNvPr id="1" name="Graphique 1"/>
        <xdr:cNvGraphicFramePr/>
      </xdr:nvGraphicFramePr>
      <xdr:xfrm>
        <a:off x="76200" y="904875"/>
        <a:ext cx="35909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4</xdr:row>
      <xdr:rowOff>28575</xdr:rowOff>
    </xdr:from>
    <xdr:to>
      <xdr:col>10</xdr:col>
      <xdr:colOff>609600</xdr:colOff>
      <xdr:row>20</xdr:row>
      <xdr:rowOff>47625</xdr:rowOff>
    </xdr:to>
    <xdr:graphicFrame>
      <xdr:nvGraphicFramePr>
        <xdr:cNvPr id="2" name="Graphique 2"/>
        <xdr:cNvGraphicFramePr/>
      </xdr:nvGraphicFramePr>
      <xdr:xfrm>
        <a:off x="4067175" y="904875"/>
        <a:ext cx="35909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76200</xdr:colOff>
      <xdr:row>4</xdr:row>
      <xdr:rowOff>28575</xdr:rowOff>
    </xdr:from>
    <xdr:to>
      <xdr:col>16</xdr:col>
      <xdr:colOff>609600</xdr:colOff>
      <xdr:row>20</xdr:row>
      <xdr:rowOff>47625</xdr:rowOff>
    </xdr:to>
    <xdr:graphicFrame>
      <xdr:nvGraphicFramePr>
        <xdr:cNvPr id="3" name="Graphique 3"/>
        <xdr:cNvGraphicFramePr/>
      </xdr:nvGraphicFramePr>
      <xdr:xfrm>
        <a:off x="8058150" y="904875"/>
        <a:ext cx="355282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2.140625" style="0" customWidth="1"/>
    <col min="4" max="4" width="19.140625" style="0" customWidth="1"/>
    <col min="5" max="5" width="9.8515625" style="0" customWidth="1"/>
    <col min="6" max="6" width="19.8515625" style="0" customWidth="1"/>
    <col min="7" max="7" width="12.00390625" style="0" bestFit="1" customWidth="1"/>
  </cols>
  <sheetData>
    <row r="1" ht="23.25">
      <c r="A1" s="1" t="s">
        <v>0</v>
      </c>
    </row>
    <row r="2" ht="15.75" thickBot="1"/>
    <row r="3" spans="1:8" ht="15">
      <c r="A3" s="71" t="s">
        <v>2</v>
      </c>
      <c r="B3" s="72"/>
      <c r="C3" s="72"/>
      <c r="D3" s="73"/>
      <c r="F3" s="71" t="s">
        <v>71</v>
      </c>
      <c r="G3" s="72"/>
      <c r="H3" s="73"/>
    </row>
    <row r="4" spans="1:8" ht="15">
      <c r="A4" s="74" t="s">
        <v>3</v>
      </c>
      <c r="B4" s="64">
        <v>0.07</v>
      </c>
      <c r="C4" s="75" t="s">
        <v>6</v>
      </c>
      <c r="D4" s="76" t="s">
        <v>7</v>
      </c>
      <c r="F4" s="74" t="s">
        <v>70</v>
      </c>
      <c r="G4" s="42">
        <f>G41</f>
        <v>153.5056925714603</v>
      </c>
      <c r="H4" s="76" t="s">
        <v>19</v>
      </c>
    </row>
    <row r="5" spans="1:8" ht="15">
      <c r="A5" s="74" t="s">
        <v>4</v>
      </c>
      <c r="B5" s="64">
        <v>0.15</v>
      </c>
      <c r="C5" s="75" t="s">
        <v>6</v>
      </c>
      <c r="D5" s="76" t="s">
        <v>8</v>
      </c>
      <c r="F5" s="74" t="s">
        <v>73</v>
      </c>
      <c r="G5" s="65">
        <f>G48</f>
        <v>-0.2984832911111728</v>
      </c>
      <c r="H5" s="76" t="s">
        <v>21</v>
      </c>
    </row>
    <row r="6" spans="1:8" ht="15.75" thickBot="1">
      <c r="A6" s="77" t="s">
        <v>5</v>
      </c>
      <c r="B6" s="66">
        <v>0.001</v>
      </c>
      <c r="C6" s="78" t="s">
        <v>6</v>
      </c>
      <c r="D6" s="79" t="s">
        <v>9</v>
      </c>
      <c r="F6" s="77" t="s">
        <v>72</v>
      </c>
      <c r="G6" s="40">
        <f>3.1416*(B5^2-B4^2)*B6*B15*1000</f>
        <v>149.67587712</v>
      </c>
      <c r="H6" s="79" t="s">
        <v>34</v>
      </c>
    </row>
    <row r="7" ht="15.75" thickBot="1"/>
    <row r="8" spans="1:7" s="54" customFormat="1" ht="15">
      <c r="A8" s="70" t="s">
        <v>20</v>
      </c>
      <c r="B8" s="63"/>
      <c r="C8" s="63"/>
      <c r="D8" s="58"/>
      <c r="F8" s="56"/>
      <c r="G8" s="54" t="s">
        <v>83</v>
      </c>
    </row>
    <row r="9" spans="1:7" s="54" customFormat="1" ht="15">
      <c r="A9" s="59" t="s">
        <v>1</v>
      </c>
      <c r="B9" s="57"/>
      <c r="C9" s="57"/>
      <c r="D9" s="60"/>
      <c r="F9" s="68"/>
      <c r="G9" s="54" t="s">
        <v>84</v>
      </c>
    </row>
    <row r="10" spans="1:7" s="54" customFormat="1" ht="15">
      <c r="A10" s="59" t="s">
        <v>10</v>
      </c>
      <c r="B10" s="57"/>
      <c r="C10" s="57"/>
      <c r="D10" s="60"/>
      <c r="F10" s="69"/>
      <c r="G10" s="54" t="s">
        <v>85</v>
      </c>
    </row>
    <row r="11" spans="1:4" s="54" customFormat="1" ht="15.75" thickBot="1">
      <c r="A11" s="61" t="s">
        <v>41</v>
      </c>
      <c r="B11" s="66">
        <v>110</v>
      </c>
      <c r="C11" s="67" t="s">
        <v>42</v>
      </c>
      <c r="D11" s="62"/>
    </row>
    <row r="12" s="54" customFormat="1" ht="15.75" thickBot="1"/>
    <row r="13" spans="1:10" s="7" customFormat="1" ht="15">
      <c r="A13" s="41" t="s">
        <v>48</v>
      </c>
      <c r="B13" s="13"/>
      <c r="C13" s="13"/>
      <c r="D13" s="9"/>
      <c r="F13" s="41" t="s">
        <v>49</v>
      </c>
      <c r="G13" s="36"/>
      <c r="H13" s="36"/>
      <c r="I13" s="36"/>
      <c r="J13" s="31"/>
    </row>
    <row r="14" spans="1:11" s="6" customFormat="1" ht="15">
      <c r="A14" s="21" t="s">
        <v>45</v>
      </c>
      <c r="B14" s="8"/>
      <c r="C14" s="8"/>
      <c r="D14" s="11"/>
      <c r="F14" s="32"/>
      <c r="G14" s="30"/>
      <c r="H14" s="30"/>
      <c r="I14" s="30"/>
      <c r="J14" s="33"/>
      <c r="K14" s="4"/>
    </row>
    <row r="15" spans="1:11" s="6" customFormat="1" ht="15">
      <c r="A15" s="20" t="s">
        <v>24</v>
      </c>
      <c r="B15" s="17">
        <v>2707</v>
      </c>
      <c r="C15" s="8" t="s">
        <v>14</v>
      </c>
      <c r="D15" s="11"/>
      <c r="F15" s="32" t="s">
        <v>50</v>
      </c>
      <c r="G15" s="30"/>
      <c r="H15" s="30"/>
      <c r="I15" s="30"/>
      <c r="J15" s="33"/>
      <c r="K15" s="4"/>
    </row>
    <row r="16" spans="1:11" s="6" customFormat="1" ht="15">
      <c r="A16" s="20" t="s">
        <v>46</v>
      </c>
      <c r="B16" s="29">
        <v>204</v>
      </c>
      <c r="C16" s="8" t="s">
        <v>26</v>
      </c>
      <c r="D16" s="11"/>
      <c r="F16" s="20" t="s">
        <v>51</v>
      </c>
      <c r="G16" s="37">
        <f>(B6*B44/B16)^0.5</f>
        <v>0.012733089229766256</v>
      </c>
      <c r="H16" s="30" t="s">
        <v>52</v>
      </c>
      <c r="I16" s="30"/>
      <c r="J16" s="33"/>
      <c r="K16" s="4"/>
    </row>
    <row r="17" spans="1:10" s="6" customFormat="1" ht="15">
      <c r="A17" s="10"/>
      <c r="B17" s="8"/>
      <c r="C17" s="8"/>
      <c r="D17" s="11"/>
      <c r="F17" s="32"/>
      <c r="G17" s="30"/>
      <c r="H17" s="30"/>
      <c r="I17" s="30"/>
      <c r="J17" s="33"/>
    </row>
    <row r="18" spans="1:10" s="5" customFormat="1" ht="15">
      <c r="A18" s="21" t="s">
        <v>28</v>
      </c>
      <c r="B18" s="8"/>
      <c r="C18" s="8"/>
      <c r="D18" s="11"/>
      <c r="F18" s="32" t="s">
        <v>53</v>
      </c>
      <c r="G18" s="30"/>
      <c r="H18" s="30"/>
      <c r="I18" s="30"/>
      <c r="J18" s="33"/>
    </row>
    <row r="19" spans="1:10" ht="15">
      <c r="A19" s="10" t="s">
        <v>11</v>
      </c>
      <c r="B19" s="17">
        <v>2000</v>
      </c>
      <c r="C19" s="8" t="s">
        <v>12</v>
      </c>
      <c r="D19" s="11"/>
      <c r="F19" s="32"/>
      <c r="G19" s="30"/>
      <c r="H19" s="30"/>
      <c r="I19" s="30"/>
      <c r="J19" s="33"/>
    </row>
    <row r="20" spans="1:10" ht="15">
      <c r="A20" s="10" t="s">
        <v>13</v>
      </c>
      <c r="B20" s="17">
        <v>900</v>
      </c>
      <c r="C20" s="8" t="s">
        <v>14</v>
      </c>
      <c r="D20" s="11"/>
      <c r="F20" s="32"/>
      <c r="G20" s="30"/>
      <c r="H20" s="30"/>
      <c r="I20" s="30"/>
      <c r="J20" s="33"/>
    </row>
    <row r="21" spans="1:10" ht="15">
      <c r="A21" s="10" t="s">
        <v>15</v>
      </c>
      <c r="B21" s="14">
        <v>2</v>
      </c>
      <c r="C21" s="8" t="s">
        <v>16</v>
      </c>
      <c r="D21" s="11"/>
      <c r="F21" s="32"/>
      <c r="G21" s="30"/>
      <c r="H21" s="30"/>
      <c r="I21" s="30"/>
      <c r="J21" s="33"/>
    </row>
    <row r="22" spans="1:10" ht="15">
      <c r="A22" s="10" t="s">
        <v>17</v>
      </c>
      <c r="B22" s="15">
        <v>1.8</v>
      </c>
      <c r="C22" s="8" t="s">
        <v>18</v>
      </c>
      <c r="D22" s="11"/>
      <c r="F22" s="32"/>
      <c r="G22" s="30"/>
      <c r="H22" s="30"/>
      <c r="I22" s="30"/>
      <c r="J22" s="33"/>
    </row>
    <row r="23" spans="1:10" ht="15">
      <c r="A23" s="10" t="s">
        <v>22</v>
      </c>
      <c r="B23" s="14">
        <v>120</v>
      </c>
      <c r="C23" s="8" t="s">
        <v>21</v>
      </c>
      <c r="D23" s="11"/>
      <c r="F23" s="2" t="s">
        <v>54</v>
      </c>
      <c r="G23" s="23">
        <f>(2*B44/(B16*B6))^0.5</f>
        <v>18.007307479642225</v>
      </c>
      <c r="H23" s="30"/>
      <c r="I23" s="30"/>
      <c r="J23" s="33"/>
    </row>
    <row r="24" spans="1:10" ht="15">
      <c r="A24" s="10"/>
      <c r="B24" s="8"/>
      <c r="C24" s="8"/>
      <c r="D24" s="11"/>
      <c r="F24" s="32"/>
      <c r="G24" s="30"/>
      <c r="H24" s="30"/>
      <c r="I24" s="30"/>
      <c r="J24" s="33"/>
    </row>
    <row r="25" spans="1:10" s="5" customFormat="1" ht="15">
      <c r="A25" s="10" t="s">
        <v>29</v>
      </c>
      <c r="B25" s="8"/>
      <c r="C25" s="8"/>
      <c r="D25" s="11"/>
      <c r="F25" s="32" t="s">
        <v>57</v>
      </c>
      <c r="G25" s="30"/>
      <c r="H25" s="30"/>
      <c r="I25" s="30"/>
      <c r="J25" s="33"/>
    </row>
    <row r="26" spans="1:10" ht="15">
      <c r="A26" s="10" t="s">
        <v>23</v>
      </c>
      <c r="B26" s="14">
        <v>40</v>
      </c>
      <c r="C26" s="8" t="s">
        <v>21</v>
      </c>
      <c r="D26" s="11"/>
      <c r="F26" s="32"/>
      <c r="G26" s="30"/>
      <c r="H26" s="30"/>
      <c r="I26" s="30"/>
      <c r="J26" s="33"/>
    </row>
    <row r="27" spans="1:10" ht="15">
      <c r="A27" s="16" t="s">
        <v>24</v>
      </c>
      <c r="B27" s="17">
        <v>1.27</v>
      </c>
      <c r="C27" s="8" t="s">
        <v>14</v>
      </c>
      <c r="D27" s="11"/>
      <c r="F27" s="32"/>
      <c r="G27" s="30"/>
      <c r="H27" s="30"/>
      <c r="I27" s="30"/>
      <c r="J27" s="33"/>
    </row>
    <row r="28" spans="1:10" ht="15">
      <c r="A28" s="16" t="s">
        <v>38</v>
      </c>
      <c r="B28" s="19">
        <v>1.8E-05</v>
      </c>
      <c r="C28" s="8" t="s">
        <v>27</v>
      </c>
      <c r="D28" s="11"/>
      <c r="F28" s="32"/>
      <c r="G28" s="30"/>
      <c r="H28" s="30"/>
      <c r="I28" s="30"/>
      <c r="J28" s="33"/>
    </row>
    <row r="29" spans="1:10" ht="15">
      <c r="A29" s="16" t="s">
        <v>25</v>
      </c>
      <c r="B29" s="19">
        <v>0.0271</v>
      </c>
      <c r="C29" s="8" t="s">
        <v>26</v>
      </c>
      <c r="D29" s="11"/>
      <c r="F29" s="32"/>
      <c r="G29" s="30"/>
      <c r="H29" s="30"/>
      <c r="I29" s="30"/>
      <c r="J29" s="33"/>
    </row>
    <row r="30" spans="1:10" ht="15">
      <c r="A30" s="16" t="s">
        <v>30</v>
      </c>
      <c r="B30" s="17">
        <v>0.0032</v>
      </c>
      <c r="C30" s="8" t="s">
        <v>31</v>
      </c>
      <c r="D30" s="11"/>
      <c r="F30" s="32" t="s">
        <v>58</v>
      </c>
      <c r="G30" s="30"/>
      <c r="H30" s="30"/>
      <c r="I30" s="30"/>
      <c r="J30" s="33"/>
    </row>
    <row r="31" spans="1:10" ht="15">
      <c r="A31" s="16" t="s">
        <v>32</v>
      </c>
      <c r="B31" s="17">
        <v>0.712</v>
      </c>
      <c r="C31" s="8"/>
      <c r="D31" s="11"/>
      <c r="F31" s="32" t="s">
        <v>60</v>
      </c>
      <c r="G31" s="30">
        <f>G23*B4</f>
        <v>1.260511523574956</v>
      </c>
      <c r="H31" s="30"/>
      <c r="I31" s="30" t="s">
        <v>67</v>
      </c>
      <c r="J31" s="33"/>
    </row>
    <row r="32" spans="1:10" ht="15">
      <c r="A32" s="10"/>
      <c r="B32" s="8"/>
      <c r="C32" s="8"/>
      <c r="D32" s="11"/>
      <c r="F32" s="32" t="s">
        <v>59</v>
      </c>
      <c r="G32" s="30">
        <f>G23*B5</f>
        <v>2.7010961219463336</v>
      </c>
      <c r="H32" s="30"/>
      <c r="I32" s="30" t="s">
        <v>68</v>
      </c>
      <c r="J32" s="33"/>
    </row>
    <row r="33" spans="1:10" s="6" customFormat="1" ht="15">
      <c r="A33" s="10" t="s">
        <v>33</v>
      </c>
      <c r="B33" s="14">
        <f>2/3*3.1416*B4+2*(B5-B4)</f>
        <v>0.306608</v>
      </c>
      <c r="C33" s="8" t="s">
        <v>6</v>
      </c>
      <c r="D33" s="11"/>
      <c r="F33" s="32" t="s">
        <v>61</v>
      </c>
      <c r="G33" s="30">
        <f>BESSELI(G31,0)</f>
        <v>1.4384536288143934</v>
      </c>
      <c r="H33" s="30"/>
      <c r="I33" s="30"/>
      <c r="J33" s="33"/>
    </row>
    <row r="34" spans="1:10" s="6" customFormat="1" ht="15">
      <c r="A34" s="10"/>
      <c r="B34" s="8"/>
      <c r="C34" s="8"/>
      <c r="D34" s="11"/>
      <c r="F34" s="32" t="s">
        <v>62</v>
      </c>
      <c r="G34" s="30">
        <f>BESSELI(G31,1)</f>
        <v>0.7639985323703755</v>
      </c>
      <c r="H34" s="30"/>
      <c r="I34" s="30"/>
      <c r="J34" s="33"/>
    </row>
    <row r="35" spans="1:10" ht="15">
      <c r="A35" s="16" t="s">
        <v>35</v>
      </c>
      <c r="B35" s="4"/>
      <c r="C35" s="4"/>
      <c r="D35" s="11"/>
      <c r="F35" s="32" t="s">
        <v>63</v>
      </c>
      <c r="G35" s="30">
        <f>BESSELI(G32,1)</f>
        <v>3.0190956119515304</v>
      </c>
      <c r="H35" s="30"/>
      <c r="I35" s="30"/>
      <c r="J35" s="33"/>
    </row>
    <row r="36" spans="1:10" ht="15">
      <c r="A36" s="16" t="s">
        <v>36</v>
      </c>
      <c r="B36" s="15">
        <f>(B23+B26)/2</f>
        <v>80</v>
      </c>
      <c r="C36" s="4" t="s">
        <v>21</v>
      </c>
      <c r="D36" s="11"/>
      <c r="F36" s="32" t="s">
        <v>64</v>
      </c>
      <c r="G36" s="30">
        <f>BESSELK(G31,0)</f>
        <v>0.29341014300257195</v>
      </c>
      <c r="H36" s="30"/>
      <c r="I36" s="30"/>
      <c r="J36" s="33"/>
    </row>
    <row r="37" spans="1:10" ht="15">
      <c r="A37" s="16" t="s">
        <v>47</v>
      </c>
      <c r="B37" s="4"/>
      <c r="C37" s="4"/>
      <c r="D37" s="11"/>
      <c r="F37" s="32" t="s">
        <v>65</v>
      </c>
      <c r="G37" s="30">
        <f>BESSELK(G31,1)</f>
        <v>0.3956775482848467</v>
      </c>
      <c r="H37" s="30"/>
      <c r="I37" s="30"/>
      <c r="J37" s="33"/>
    </row>
    <row r="38" spans="1:10" ht="15">
      <c r="A38" s="16" t="s">
        <v>37</v>
      </c>
      <c r="B38" s="17">
        <v>0.708</v>
      </c>
      <c r="C38" s="8"/>
      <c r="D38" s="11"/>
      <c r="F38" s="32" t="s">
        <v>66</v>
      </c>
      <c r="G38" s="30">
        <f>BESSELK(G32,1)</f>
        <v>0.05766102320857686</v>
      </c>
      <c r="H38" s="30"/>
      <c r="I38" s="30"/>
      <c r="J38" s="33"/>
    </row>
    <row r="39" spans="1:10" ht="15">
      <c r="A39" s="16" t="s">
        <v>38</v>
      </c>
      <c r="B39" s="19">
        <v>2.096E-05</v>
      </c>
      <c r="C39" s="8" t="s">
        <v>39</v>
      </c>
      <c r="D39" s="11"/>
      <c r="F39" s="39" t="s">
        <v>69</v>
      </c>
      <c r="G39" s="30">
        <f>(G35*G37-G38*G34)/(G35*G36+G33*G38)</f>
        <v>1.1876176045666043</v>
      </c>
      <c r="H39" s="30"/>
      <c r="I39" s="30"/>
      <c r="J39" s="33"/>
    </row>
    <row r="40" spans="1:10" ht="15">
      <c r="A40" s="16" t="s">
        <v>24</v>
      </c>
      <c r="B40" s="17">
        <v>1</v>
      </c>
      <c r="C40" s="8" t="s">
        <v>14</v>
      </c>
      <c r="D40" s="11"/>
      <c r="F40" s="32"/>
      <c r="G40" s="30"/>
      <c r="H40" s="30"/>
      <c r="I40" s="30"/>
      <c r="J40" s="33"/>
    </row>
    <row r="41" spans="1:10" ht="15.75" thickBot="1">
      <c r="A41" s="16" t="s">
        <v>41</v>
      </c>
      <c r="B41" s="22">
        <f>B11*1000/3600</f>
        <v>30.555555555555557</v>
      </c>
      <c r="C41" s="8" t="s">
        <v>43</v>
      </c>
      <c r="D41" s="11"/>
      <c r="F41" s="34" t="s">
        <v>70</v>
      </c>
      <c r="G41" s="40">
        <f>B16*2*3.1416*B4*B6*G23*(B23-B26)*G39</f>
        <v>153.5056925714603</v>
      </c>
      <c r="H41" s="38" t="s">
        <v>19</v>
      </c>
      <c r="I41" s="38"/>
      <c r="J41" s="35"/>
    </row>
    <row r="42" spans="1:4" ht="15.75" thickBot="1">
      <c r="A42" s="16" t="s">
        <v>40</v>
      </c>
      <c r="B42" s="18">
        <f>B40*B41*B33/B39</f>
        <v>446974.1306191688</v>
      </c>
      <c r="C42" s="8"/>
      <c r="D42" s="11"/>
    </row>
    <row r="43" spans="1:10" ht="15">
      <c r="A43" s="28" t="s">
        <v>56</v>
      </c>
      <c r="B43" s="23">
        <f>0.628*B42^0.5*B38^(1/3)</f>
        <v>374.2070142611917</v>
      </c>
      <c r="C43" s="8"/>
      <c r="D43" s="26"/>
      <c r="F43" s="43" t="s">
        <v>74</v>
      </c>
      <c r="G43" s="49"/>
      <c r="H43" s="49"/>
      <c r="I43" s="49"/>
      <c r="J43" s="45"/>
    </row>
    <row r="44" spans="1:10" ht="15.75" thickBot="1">
      <c r="A44" s="24" t="s">
        <v>44</v>
      </c>
      <c r="B44" s="25">
        <f>B43*B29/B33</f>
        <v>33.07483851197064</v>
      </c>
      <c r="C44" s="27" t="s">
        <v>55</v>
      </c>
      <c r="D44" s="12"/>
      <c r="F44" s="46" t="s">
        <v>75</v>
      </c>
      <c r="G44" s="44"/>
      <c r="H44" s="44"/>
      <c r="I44" s="44"/>
      <c r="J44" s="47"/>
    </row>
    <row r="45" spans="6:10" ht="15">
      <c r="F45" s="53" t="s">
        <v>76</v>
      </c>
      <c r="G45" s="51">
        <f>B19*B22</f>
        <v>3600</v>
      </c>
      <c r="H45" s="44" t="s">
        <v>77</v>
      </c>
      <c r="I45" s="44"/>
      <c r="J45" s="47"/>
    </row>
    <row r="46" spans="6:10" ht="15">
      <c r="F46" s="53" t="s">
        <v>82</v>
      </c>
      <c r="G46" s="51">
        <f>-G41/G45</f>
        <v>-0.042640470158738966</v>
      </c>
      <c r="H46" s="44" t="s">
        <v>79</v>
      </c>
      <c r="I46" s="44"/>
      <c r="J46" s="47"/>
    </row>
    <row r="47" spans="6:10" ht="15">
      <c r="F47" s="53" t="s">
        <v>80</v>
      </c>
      <c r="G47" s="50">
        <v>7</v>
      </c>
      <c r="H47" s="44" t="s">
        <v>81</v>
      </c>
      <c r="I47" s="44"/>
      <c r="J47" s="47"/>
    </row>
    <row r="48" spans="6:10" ht="15.75" thickBot="1">
      <c r="F48" s="24" t="s">
        <v>78</v>
      </c>
      <c r="G48" s="3">
        <f>G46*G47</f>
        <v>-0.2984832911111728</v>
      </c>
      <c r="H48" s="52" t="s">
        <v>21</v>
      </c>
      <c r="I48" s="52"/>
      <c r="J48" s="4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O22" sqref="O22"/>
    </sheetView>
  </sheetViews>
  <sheetFormatPr defaultColWidth="11.421875" defaultRowHeight="15"/>
  <cols>
    <col min="2" max="2" width="14.140625" style="0" customWidth="1"/>
    <col min="4" max="4" width="8.8515625" style="0" customWidth="1"/>
    <col min="6" max="6" width="2.57421875" style="0" customWidth="1"/>
    <col min="8" max="8" width="13.8515625" style="0" customWidth="1"/>
    <col min="10" max="10" width="9.140625" style="0" customWidth="1"/>
    <col min="12" max="12" width="2.57421875" style="0" customWidth="1"/>
    <col min="14" max="14" width="13.421875" style="0" customWidth="1"/>
    <col min="16" max="16" width="9.00390625" style="0" customWidth="1"/>
  </cols>
  <sheetData>
    <row r="1" ht="23.25">
      <c r="A1" s="55" t="s">
        <v>86</v>
      </c>
    </row>
    <row r="2" ht="15.75" thickBot="1"/>
    <row r="3" spans="1:17" ht="15">
      <c r="A3" s="43" t="s">
        <v>87</v>
      </c>
      <c r="B3" s="63"/>
      <c r="C3" s="63"/>
      <c r="D3" s="63"/>
      <c r="E3" s="58"/>
      <c r="G3" s="43" t="s">
        <v>93</v>
      </c>
      <c r="H3" s="63"/>
      <c r="I3" s="63"/>
      <c r="J3" s="63"/>
      <c r="K3" s="58"/>
      <c r="M3" s="43" t="s">
        <v>96</v>
      </c>
      <c r="N3" s="63"/>
      <c r="O3" s="63"/>
      <c r="P3" s="63"/>
      <c r="Q3" s="58"/>
    </row>
    <row r="4" spans="1:17" s="54" customFormat="1" ht="15">
      <c r="A4" s="59"/>
      <c r="B4" s="57"/>
      <c r="C4" s="57"/>
      <c r="D4" s="57"/>
      <c r="E4" s="60"/>
      <c r="G4" s="59"/>
      <c r="H4" s="57"/>
      <c r="I4" s="57"/>
      <c r="J4" s="57"/>
      <c r="K4" s="60"/>
      <c r="M4" s="59"/>
      <c r="N4" s="57"/>
      <c r="O4" s="57"/>
      <c r="P4" s="57"/>
      <c r="Q4" s="60"/>
    </row>
    <row r="5" spans="1:17" ht="15">
      <c r="A5" s="59"/>
      <c r="B5" s="57"/>
      <c r="C5" s="57"/>
      <c r="D5" s="57"/>
      <c r="E5" s="60"/>
      <c r="G5" s="59"/>
      <c r="H5" s="57"/>
      <c r="I5" s="57"/>
      <c r="J5" s="57"/>
      <c r="K5" s="60"/>
      <c r="M5" s="59"/>
      <c r="N5" s="57"/>
      <c r="O5" s="57"/>
      <c r="P5" s="57"/>
      <c r="Q5" s="60"/>
    </row>
    <row r="6" spans="1:17" ht="15">
      <c r="A6" s="59"/>
      <c r="B6" s="57"/>
      <c r="C6" s="57"/>
      <c r="D6" s="57"/>
      <c r="E6" s="60"/>
      <c r="G6" s="59"/>
      <c r="H6" s="57"/>
      <c r="I6" s="57"/>
      <c r="J6" s="57"/>
      <c r="K6" s="60"/>
      <c r="M6" s="59"/>
      <c r="N6" s="57"/>
      <c r="O6" s="57"/>
      <c r="P6" s="57"/>
      <c r="Q6" s="60"/>
    </row>
    <row r="7" spans="1:17" ht="15">
      <c r="A7" s="59"/>
      <c r="B7" s="57"/>
      <c r="C7" s="57"/>
      <c r="D7" s="57"/>
      <c r="E7" s="60"/>
      <c r="G7" s="59"/>
      <c r="H7" s="57"/>
      <c r="I7" s="57"/>
      <c r="J7" s="57"/>
      <c r="K7" s="60"/>
      <c r="M7" s="59"/>
      <c r="N7" s="57"/>
      <c r="O7" s="57"/>
      <c r="P7" s="57"/>
      <c r="Q7" s="60"/>
    </row>
    <row r="8" spans="1:17" ht="15">
      <c r="A8" s="59"/>
      <c r="B8" s="57"/>
      <c r="C8" s="57"/>
      <c r="D8" s="57"/>
      <c r="E8" s="60"/>
      <c r="G8" s="59"/>
      <c r="H8" s="57"/>
      <c r="I8" s="57"/>
      <c r="J8" s="57"/>
      <c r="K8" s="60"/>
      <c r="M8" s="59"/>
      <c r="N8" s="57"/>
      <c r="O8" s="57"/>
      <c r="P8" s="57"/>
      <c r="Q8" s="60"/>
    </row>
    <row r="9" spans="1:17" ht="15">
      <c r="A9" s="59"/>
      <c r="B9" s="57"/>
      <c r="C9" s="57"/>
      <c r="D9" s="57"/>
      <c r="E9" s="60"/>
      <c r="G9" s="59"/>
      <c r="H9" s="57"/>
      <c r="I9" s="57"/>
      <c r="J9" s="57"/>
      <c r="K9" s="60"/>
      <c r="M9" s="59"/>
      <c r="N9" s="57"/>
      <c r="O9" s="57"/>
      <c r="P9" s="57"/>
      <c r="Q9" s="60"/>
    </row>
    <row r="10" spans="1:17" ht="15">
      <c r="A10" s="59"/>
      <c r="B10" s="57"/>
      <c r="C10" s="57"/>
      <c r="D10" s="57"/>
      <c r="E10" s="60"/>
      <c r="G10" s="59"/>
      <c r="H10" s="57"/>
      <c r="I10" s="57"/>
      <c r="J10" s="57"/>
      <c r="K10" s="60"/>
      <c r="M10" s="59"/>
      <c r="N10" s="57"/>
      <c r="O10" s="57"/>
      <c r="P10" s="57"/>
      <c r="Q10" s="60"/>
    </row>
    <row r="11" spans="1:17" ht="15">
      <c r="A11" s="59"/>
      <c r="B11" s="57"/>
      <c r="C11" s="57"/>
      <c r="D11" s="57"/>
      <c r="E11" s="60"/>
      <c r="G11" s="59"/>
      <c r="H11" s="57"/>
      <c r="I11" s="57"/>
      <c r="J11" s="57"/>
      <c r="K11" s="60"/>
      <c r="M11" s="59"/>
      <c r="N11" s="57"/>
      <c r="O11" s="57"/>
      <c r="P11" s="57"/>
      <c r="Q11" s="60"/>
    </row>
    <row r="12" spans="1:17" ht="15">
      <c r="A12" s="59"/>
      <c r="B12" s="57"/>
      <c r="C12" s="57"/>
      <c r="D12" s="57"/>
      <c r="E12" s="60"/>
      <c r="G12" s="59"/>
      <c r="H12" s="57"/>
      <c r="I12" s="57"/>
      <c r="J12" s="57"/>
      <c r="K12" s="60"/>
      <c r="M12" s="59"/>
      <c r="N12" s="57"/>
      <c r="O12" s="57"/>
      <c r="P12" s="57"/>
      <c r="Q12" s="60"/>
    </row>
    <row r="13" spans="1:17" ht="15">
      <c r="A13" s="59"/>
      <c r="B13" s="57"/>
      <c r="C13" s="57"/>
      <c r="D13" s="57"/>
      <c r="E13" s="60"/>
      <c r="G13" s="59"/>
      <c r="H13" s="57"/>
      <c r="I13" s="57"/>
      <c r="J13" s="57"/>
      <c r="K13" s="60"/>
      <c r="M13" s="59"/>
      <c r="N13" s="57"/>
      <c r="O13" s="57"/>
      <c r="P13" s="57"/>
      <c r="Q13" s="60"/>
    </row>
    <row r="14" spans="1:17" ht="15">
      <c r="A14" s="59"/>
      <c r="B14" s="57"/>
      <c r="C14" s="57"/>
      <c r="D14" s="57"/>
      <c r="E14" s="60"/>
      <c r="G14" s="59"/>
      <c r="H14" s="57"/>
      <c r="I14" s="57"/>
      <c r="J14" s="57"/>
      <c r="K14" s="60"/>
      <c r="M14" s="59"/>
      <c r="N14" s="57"/>
      <c r="O14" s="57"/>
      <c r="P14" s="57"/>
      <c r="Q14" s="60"/>
    </row>
    <row r="15" spans="1:17" ht="15">
      <c r="A15" s="59"/>
      <c r="B15" s="57"/>
      <c r="C15" s="57"/>
      <c r="D15" s="57"/>
      <c r="E15" s="60"/>
      <c r="G15" s="59"/>
      <c r="H15" s="57"/>
      <c r="I15" s="57"/>
      <c r="J15" s="57"/>
      <c r="K15" s="60"/>
      <c r="M15" s="59"/>
      <c r="N15" s="57"/>
      <c r="O15" s="57"/>
      <c r="P15" s="57"/>
      <c r="Q15" s="60"/>
    </row>
    <row r="16" spans="1:17" ht="15">
      <c r="A16" s="59"/>
      <c r="B16" s="57"/>
      <c r="C16" s="57"/>
      <c r="D16" s="57"/>
      <c r="E16" s="60"/>
      <c r="G16" s="59"/>
      <c r="H16" s="57"/>
      <c r="I16" s="57"/>
      <c r="J16" s="57"/>
      <c r="K16" s="60"/>
      <c r="M16" s="59"/>
      <c r="N16" s="57"/>
      <c r="O16" s="57"/>
      <c r="P16" s="57"/>
      <c r="Q16" s="60"/>
    </row>
    <row r="17" spans="1:17" ht="15">
      <c r="A17" s="59"/>
      <c r="B17" s="57"/>
      <c r="C17" s="57"/>
      <c r="D17" s="57"/>
      <c r="E17" s="60"/>
      <c r="G17" s="59"/>
      <c r="H17" s="57"/>
      <c r="I17" s="57"/>
      <c r="J17" s="57"/>
      <c r="K17" s="60"/>
      <c r="M17" s="59"/>
      <c r="N17" s="57"/>
      <c r="O17" s="57"/>
      <c r="P17" s="57"/>
      <c r="Q17" s="60"/>
    </row>
    <row r="18" spans="1:17" ht="15">
      <c r="A18" s="59"/>
      <c r="B18" s="57"/>
      <c r="C18" s="57"/>
      <c r="D18" s="57"/>
      <c r="E18" s="60"/>
      <c r="G18" s="59"/>
      <c r="H18" s="57"/>
      <c r="I18" s="57"/>
      <c r="J18" s="57"/>
      <c r="K18" s="60"/>
      <c r="M18" s="59"/>
      <c r="N18" s="57"/>
      <c r="O18" s="57"/>
      <c r="P18" s="57"/>
      <c r="Q18" s="60"/>
    </row>
    <row r="19" spans="1:17" ht="15">
      <c r="A19" s="59"/>
      <c r="B19" s="57"/>
      <c r="C19" s="57"/>
      <c r="D19" s="57"/>
      <c r="E19" s="60"/>
      <c r="G19" s="59"/>
      <c r="H19" s="57"/>
      <c r="I19" s="57"/>
      <c r="J19" s="57"/>
      <c r="K19" s="60"/>
      <c r="M19" s="59"/>
      <c r="N19" s="57"/>
      <c r="O19" s="57"/>
      <c r="P19" s="57"/>
      <c r="Q19" s="60"/>
    </row>
    <row r="20" spans="1:17" ht="15">
      <c r="A20" s="59"/>
      <c r="B20" s="57"/>
      <c r="C20" s="57"/>
      <c r="D20" s="57"/>
      <c r="E20" s="60"/>
      <c r="G20" s="59"/>
      <c r="H20" s="57"/>
      <c r="I20" s="57"/>
      <c r="J20" s="57"/>
      <c r="K20" s="60"/>
      <c r="M20" s="59"/>
      <c r="N20" s="57"/>
      <c r="O20" s="57"/>
      <c r="P20" s="57"/>
      <c r="Q20" s="60"/>
    </row>
    <row r="21" spans="1:17" ht="15">
      <c r="A21" s="59"/>
      <c r="B21" s="57"/>
      <c r="C21" s="57"/>
      <c r="D21" s="57"/>
      <c r="E21" s="60"/>
      <c r="G21" s="59"/>
      <c r="H21" s="57"/>
      <c r="I21" s="57"/>
      <c r="J21" s="57"/>
      <c r="K21" s="60"/>
      <c r="M21" s="59"/>
      <c r="N21" s="57"/>
      <c r="O21" s="57"/>
      <c r="P21" s="57"/>
      <c r="Q21" s="60"/>
    </row>
    <row r="22" spans="1:17" ht="15">
      <c r="A22" s="59"/>
      <c r="B22" s="57"/>
      <c r="C22" s="57"/>
      <c r="D22" s="57"/>
      <c r="E22" s="60"/>
      <c r="G22" s="59"/>
      <c r="H22" s="57"/>
      <c r="I22" s="57"/>
      <c r="J22" s="57"/>
      <c r="K22" s="60"/>
      <c r="M22" s="59"/>
      <c r="N22" s="57"/>
      <c r="O22" s="57"/>
      <c r="P22" s="57"/>
      <c r="Q22" s="60"/>
    </row>
    <row r="23" spans="1:17" ht="15">
      <c r="A23" s="59" t="s">
        <v>88</v>
      </c>
      <c r="B23" s="57">
        <v>0.05</v>
      </c>
      <c r="C23" s="57" t="s">
        <v>6</v>
      </c>
      <c r="D23" s="57"/>
      <c r="E23" s="60"/>
      <c r="G23" s="59" t="s">
        <v>94</v>
      </c>
      <c r="H23" s="57">
        <v>0.15</v>
      </c>
      <c r="I23" s="57" t="s">
        <v>6</v>
      </c>
      <c r="J23" s="57"/>
      <c r="K23" s="60"/>
      <c r="M23" s="59" t="s">
        <v>94</v>
      </c>
      <c r="N23" s="57">
        <v>0.15</v>
      </c>
      <c r="O23" s="57" t="s">
        <v>6</v>
      </c>
      <c r="P23" s="57"/>
      <c r="Q23" s="60"/>
    </row>
    <row r="24" spans="1:17" ht="15">
      <c r="A24" s="59" t="s">
        <v>89</v>
      </c>
      <c r="B24" s="57">
        <v>0.003</v>
      </c>
      <c r="C24" s="57" t="s">
        <v>6</v>
      </c>
      <c r="D24" s="57"/>
      <c r="E24" s="60"/>
      <c r="G24" s="59" t="s">
        <v>89</v>
      </c>
      <c r="H24" s="57">
        <v>0.003</v>
      </c>
      <c r="I24" s="57" t="s">
        <v>6</v>
      </c>
      <c r="J24" s="57"/>
      <c r="K24" s="60"/>
      <c r="M24" s="59" t="s">
        <v>88</v>
      </c>
      <c r="N24" s="57">
        <v>0.07</v>
      </c>
      <c r="O24" s="57" t="s">
        <v>6</v>
      </c>
      <c r="P24" s="57"/>
      <c r="Q24" s="60"/>
    </row>
    <row r="25" spans="1:17" ht="15">
      <c r="A25" s="59"/>
      <c r="B25" s="57"/>
      <c r="C25" s="57"/>
      <c r="D25" s="57"/>
      <c r="E25" s="60"/>
      <c r="G25" s="59"/>
      <c r="H25" s="57"/>
      <c r="I25" s="57"/>
      <c r="J25" s="57"/>
      <c r="K25" s="60"/>
      <c r="M25" s="59"/>
      <c r="N25" s="57"/>
      <c r="O25" s="57"/>
      <c r="P25" s="57"/>
      <c r="Q25" s="60"/>
    </row>
    <row r="26" spans="1:17" ht="15">
      <c r="A26" s="82" t="s">
        <v>95</v>
      </c>
      <c r="B26" s="80" t="s">
        <v>90</v>
      </c>
      <c r="C26" s="80" t="s">
        <v>91</v>
      </c>
      <c r="D26" s="57"/>
      <c r="E26" s="60"/>
      <c r="G26" s="82" t="s">
        <v>92</v>
      </c>
      <c r="H26" s="80" t="s">
        <v>90</v>
      </c>
      <c r="I26" s="80" t="s">
        <v>91</v>
      </c>
      <c r="J26" s="57"/>
      <c r="K26" s="60"/>
      <c r="M26" s="82" t="s">
        <v>97</v>
      </c>
      <c r="N26" s="80" t="s">
        <v>90</v>
      </c>
      <c r="O26" s="80" t="s">
        <v>91</v>
      </c>
      <c r="P26" s="57"/>
      <c r="Q26" s="60"/>
    </row>
    <row r="27" spans="1:17" ht="15">
      <c r="A27" s="82">
        <v>0.06</v>
      </c>
      <c r="B27" s="81">
        <v>-0.055411826132860206</v>
      </c>
      <c r="C27" s="80">
        <v>28</v>
      </c>
      <c r="D27" s="57"/>
      <c r="E27" s="60"/>
      <c r="G27" s="82">
        <v>0.01</v>
      </c>
      <c r="H27" s="54">
        <v>-0.22</v>
      </c>
      <c r="I27" s="54">
        <v>571</v>
      </c>
      <c r="J27" s="57"/>
      <c r="K27" s="60"/>
      <c r="M27" s="82">
        <v>0.001</v>
      </c>
      <c r="N27" s="54">
        <v>-0.3</v>
      </c>
      <c r="O27" s="54">
        <v>150</v>
      </c>
      <c r="P27" s="57"/>
      <c r="Q27" s="60"/>
    </row>
    <row r="28" spans="1:17" ht="15">
      <c r="A28" s="82">
        <v>0.07</v>
      </c>
      <c r="B28" s="81">
        <v>-0.11019922130618862</v>
      </c>
      <c r="C28" s="80">
        <v>61</v>
      </c>
      <c r="D28" s="57"/>
      <c r="E28" s="60"/>
      <c r="G28" s="82">
        <v>0.02</v>
      </c>
      <c r="H28" s="54">
        <v>-0.29</v>
      </c>
      <c r="I28" s="54">
        <v>564</v>
      </c>
      <c r="J28" s="57"/>
      <c r="K28" s="60"/>
      <c r="M28" s="82">
        <v>0.0015</v>
      </c>
      <c r="N28" s="54">
        <v>-0.35</v>
      </c>
      <c r="O28" s="54">
        <v>225</v>
      </c>
      <c r="P28" s="57"/>
      <c r="Q28" s="60"/>
    </row>
    <row r="29" spans="1:17" ht="15">
      <c r="A29" s="82">
        <v>0.08</v>
      </c>
      <c r="B29" s="80">
        <v>-0.16</v>
      </c>
      <c r="C29" s="80">
        <v>100</v>
      </c>
      <c r="D29" s="57"/>
      <c r="E29" s="60"/>
      <c r="G29" s="82">
        <v>0.03</v>
      </c>
      <c r="H29" s="54">
        <v>-0.34</v>
      </c>
      <c r="I29" s="54">
        <v>551</v>
      </c>
      <c r="J29" s="57"/>
      <c r="K29" s="60"/>
      <c r="M29" s="82">
        <v>0.002</v>
      </c>
      <c r="N29" s="54">
        <v>-0.38</v>
      </c>
      <c r="O29" s="54">
        <v>299</v>
      </c>
      <c r="P29" s="57"/>
      <c r="Q29" s="60"/>
    </row>
    <row r="30" spans="1:17" ht="15">
      <c r="A30" s="82">
        <v>0.09</v>
      </c>
      <c r="B30" s="80">
        <v>-0.21</v>
      </c>
      <c r="C30" s="80">
        <v>143</v>
      </c>
      <c r="D30" s="57"/>
      <c r="E30" s="60"/>
      <c r="G30" s="82">
        <v>0.04</v>
      </c>
      <c r="H30" s="54">
        <v>-0.38</v>
      </c>
      <c r="I30" s="54">
        <v>533</v>
      </c>
      <c r="J30" s="57"/>
      <c r="K30" s="60"/>
      <c r="M30" s="82">
        <v>0.0025</v>
      </c>
      <c r="N30" s="54">
        <v>-0.41</v>
      </c>
      <c r="O30" s="54">
        <v>374</v>
      </c>
      <c r="P30" s="57"/>
      <c r="Q30" s="60"/>
    </row>
    <row r="31" spans="1:17" ht="15">
      <c r="A31" s="82">
        <v>0.1</v>
      </c>
      <c r="B31" s="80">
        <v>-0.26</v>
      </c>
      <c r="C31" s="80">
        <v>191</v>
      </c>
      <c r="D31" s="57"/>
      <c r="E31" s="60"/>
      <c r="G31" s="82">
        <v>0.05</v>
      </c>
      <c r="H31" s="54">
        <v>-0.41</v>
      </c>
      <c r="I31" s="54">
        <v>510</v>
      </c>
      <c r="J31" s="57"/>
      <c r="K31" s="60"/>
      <c r="M31" s="82">
        <v>0.003</v>
      </c>
      <c r="N31" s="54">
        <v>-0.43</v>
      </c>
      <c r="O31" s="54">
        <v>449</v>
      </c>
      <c r="P31" s="57"/>
      <c r="Q31" s="60"/>
    </row>
    <row r="32" spans="1:17" ht="15">
      <c r="A32" s="82">
        <v>0.11</v>
      </c>
      <c r="B32" s="80">
        <v>-0.3</v>
      </c>
      <c r="C32" s="80">
        <v>245</v>
      </c>
      <c r="D32" s="57"/>
      <c r="E32" s="60"/>
      <c r="G32" s="82">
        <v>0.06</v>
      </c>
      <c r="H32" s="54">
        <v>-0.42</v>
      </c>
      <c r="I32" s="54">
        <v>482</v>
      </c>
      <c r="J32" s="57"/>
      <c r="K32" s="60"/>
      <c r="M32" s="82">
        <v>0.0035</v>
      </c>
      <c r="N32" s="54">
        <v>-0.44</v>
      </c>
      <c r="O32" s="54">
        <v>524</v>
      </c>
      <c r="P32" s="57"/>
      <c r="Q32" s="60"/>
    </row>
    <row r="33" spans="1:17" ht="15">
      <c r="A33" s="82">
        <v>0.12</v>
      </c>
      <c r="B33" s="80">
        <v>-0.33</v>
      </c>
      <c r="C33" s="80">
        <v>304</v>
      </c>
      <c r="D33" s="57"/>
      <c r="E33" s="60"/>
      <c r="G33" s="82">
        <v>0.07</v>
      </c>
      <c r="H33" s="54">
        <v>-0.43</v>
      </c>
      <c r="I33" s="54">
        <v>449</v>
      </c>
      <c r="J33" s="57"/>
      <c r="K33" s="60"/>
      <c r="M33" s="82">
        <v>0.004</v>
      </c>
      <c r="N33" s="54">
        <v>-0.46</v>
      </c>
      <c r="O33" s="54">
        <v>599</v>
      </c>
      <c r="P33" s="57"/>
      <c r="Q33" s="60"/>
    </row>
    <row r="34" spans="1:17" ht="15">
      <c r="A34" s="82">
        <v>0.13</v>
      </c>
      <c r="B34" s="80">
        <v>-0.36</v>
      </c>
      <c r="C34" s="80">
        <v>367</v>
      </c>
      <c r="D34" s="57"/>
      <c r="E34" s="60"/>
      <c r="G34" s="82">
        <v>0.08</v>
      </c>
      <c r="H34" s="54">
        <v>-0.42</v>
      </c>
      <c r="I34" s="54">
        <v>411</v>
      </c>
      <c r="J34" s="57"/>
      <c r="K34" s="60"/>
      <c r="M34" s="82">
        <v>0.0045</v>
      </c>
      <c r="N34" s="54">
        <v>-0.47</v>
      </c>
      <c r="O34" s="54">
        <v>674</v>
      </c>
      <c r="P34" s="57"/>
      <c r="Q34" s="60"/>
    </row>
    <row r="35" spans="1:17" ht="15">
      <c r="A35" s="82">
        <v>0.14</v>
      </c>
      <c r="B35" s="80">
        <v>-0.39</v>
      </c>
      <c r="C35" s="80">
        <v>436</v>
      </c>
      <c r="D35" s="57"/>
      <c r="E35" s="60"/>
      <c r="G35" s="82">
        <v>0.09</v>
      </c>
      <c r="H35" s="54">
        <v>-0.4</v>
      </c>
      <c r="I35" s="54">
        <v>367</v>
      </c>
      <c r="J35" s="57"/>
      <c r="K35" s="60"/>
      <c r="M35" s="82">
        <v>0.005</v>
      </c>
      <c r="N35" s="54">
        <v>-0.47</v>
      </c>
      <c r="O35" s="54">
        <v>748</v>
      </c>
      <c r="P35" s="57"/>
      <c r="Q35" s="60"/>
    </row>
    <row r="36" spans="1:17" ht="15">
      <c r="A36" s="82">
        <v>0.15</v>
      </c>
      <c r="B36" s="80">
        <v>-0.41</v>
      </c>
      <c r="C36" s="80">
        <v>510</v>
      </c>
      <c r="D36" s="57"/>
      <c r="E36" s="60"/>
      <c r="G36" s="82">
        <v>0.1</v>
      </c>
      <c r="H36" s="54">
        <v>-0.36</v>
      </c>
      <c r="I36" s="54">
        <v>319</v>
      </c>
      <c r="J36" s="57"/>
      <c r="K36" s="60"/>
      <c r="M36" s="82">
        <v>0.0055</v>
      </c>
      <c r="N36" s="54">
        <v>-0.48</v>
      </c>
      <c r="O36" s="54">
        <v>823</v>
      </c>
      <c r="P36" s="57"/>
      <c r="Q36" s="60"/>
    </row>
    <row r="37" spans="1:17" ht="15">
      <c r="A37" s="82">
        <v>0.16</v>
      </c>
      <c r="B37" s="80">
        <v>-0.42</v>
      </c>
      <c r="C37" s="80">
        <v>589</v>
      </c>
      <c r="D37" s="57"/>
      <c r="E37" s="60"/>
      <c r="G37" s="82">
        <v>0.11</v>
      </c>
      <c r="H37" s="54">
        <v>-0.31</v>
      </c>
      <c r="I37" s="54">
        <v>265</v>
      </c>
      <c r="J37" s="57"/>
      <c r="K37" s="60"/>
      <c r="M37" s="82">
        <v>0.006</v>
      </c>
      <c r="N37" s="54">
        <v>-0.49</v>
      </c>
      <c r="O37" s="54">
        <v>898</v>
      </c>
      <c r="P37" s="57"/>
      <c r="Q37" s="60"/>
    </row>
    <row r="38" spans="1:17" ht="15">
      <c r="A38" s="82">
        <v>0.17</v>
      </c>
      <c r="B38" s="80">
        <v>-0.44</v>
      </c>
      <c r="C38" s="80">
        <v>674</v>
      </c>
      <c r="D38" s="57"/>
      <c r="E38" s="60"/>
      <c r="G38" s="82">
        <v>0.12</v>
      </c>
      <c r="H38" s="4">
        <v>-0.25</v>
      </c>
      <c r="I38" s="54">
        <v>207</v>
      </c>
      <c r="J38" s="57"/>
      <c r="K38" s="60"/>
      <c r="M38" s="82">
        <v>0.0065</v>
      </c>
      <c r="N38" s="4">
        <v>-0.49</v>
      </c>
      <c r="O38" s="54">
        <v>973</v>
      </c>
      <c r="P38" s="57"/>
      <c r="Q38" s="60"/>
    </row>
    <row r="39" spans="1:17" ht="15">
      <c r="A39" s="82">
        <v>0.18</v>
      </c>
      <c r="B39" s="80">
        <v>-0.45</v>
      </c>
      <c r="C39" s="80">
        <v>763</v>
      </c>
      <c r="D39" s="57"/>
      <c r="E39" s="60"/>
      <c r="G39" s="82">
        <v>0.13</v>
      </c>
      <c r="H39" s="4">
        <v>-0.18</v>
      </c>
      <c r="I39" s="54">
        <v>143</v>
      </c>
      <c r="J39" s="57"/>
      <c r="K39" s="60"/>
      <c r="M39" s="82">
        <v>0.007</v>
      </c>
      <c r="N39" s="4">
        <v>-0.5</v>
      </c>
      <c r="O39" s="54">
        <v>1048</v>
      </c>
      <c r="P39" s="57"/>
      <c r="Q39" s="60"/>
    </row>
    <row r="40" spans="1:17" ht="15">
      <c r="A40" s="82">
        <v>0.19</v>
      </c>
      <c r="B40" s="80">
        <v>-0.46</v>
      </c>
      <c r="C40" s="80">
        <v>857</v>
      </c>
      <c r="D40" s="57"/>
      <c r="E40" s="60"/>
      <c r="G40" s="82">
        <v>0.14</v>
      </c>
      <c r="H40" s="4">
        <v>-0.09</v>
      </c>
      <c r="I40" s="54">
        <v>74</v>
      </c>
      <c r="J40" s="57"/>
      <c r="K40" s="60"/>
      <c r="M40" s="82"/>
      <c r="N40" s="80"/>
      <c r="O40" s="80"/>
      <c r="P40" s="57"/>
      <c r="Q40" s="60"/>
    </row>
    <row r="41" spans="1:17" ht="15">
      <c r="A41" s="82">
        <v>0.2</v>
      </c>
      <c r="B41" s="80">
        <v>-0.46</v>
      </c>
      <c r="C41" s="80">
        <v>957</v>
      </c>
      <c r="D41" s="57"/>
      <c r="E41" s="60"/>
      <c r="G41" s="82"/>
      <c r="H41" s="80"/>
      <c r="I41" s="80"/>
      <c r="J41" s="57"/>
      <c r="K41" s="60"/>
      <c r="M41" s="82"/>
      <c r="N41" s="80"/>
      <c r="O41" s="80"/>
      <c r="P41" s="57"/>
      <c r="Q41" s="60"/>
    </row>
    <row r="42" spans="1:17" ht="15.75" thickBot="1">
      <c r="A42" s="61"/>
      <c r="B42" s="67"/>
      <c r="C42" s="67"/>
      <c r="D42" s="67"/>
      <c r="E42" s="62"/>
      <c r="G42" s="61"/>
      <c r="H42" s="67"/>
      <c r="I42" s="67"/>
      <c r="J42" s="67"/>
      <c r="K42" s="62"/>
      <c r="M42" s="61"/>
      <c r="N42" s="67"/>
      <c r="O42" s="67"/>
      <c r="P42" s="67"/>
      <c r="Q42" s="6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2012-06-24T11:28:14Z</dcterms:created>
  <dcterms:modified xsi:type="dcterms:W3CDTF">2012-06-24T16:02:31Z</dcterms:modified>
  <cp:category/>
  <cp:version/>
  <cp:contentType/>
  <cp:contentStatus/>
</cp:coreProperties>
</file>